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cker Family\Documents\Town of Cary\Budgets\2027\"/>
    </mc:Choice>
  </mc:AlternateContent>
  <bookViews>
    <workbookView xWindow="-120" yWindow="-120" windowWidth="20730" windowHeight="11160"/>
  </bookViews>
  <sheets>
    <sheet name="2027" sheetId="1" r:id="rId1"/>
    <sheet name="wages" sheetId="2" r:id="rId2"/>
  </sheets>
  <definedNames>
    <definedName name="_xlnm.Print_Area" localSheetId="0">'2027'!$A$1:$D$150</definedName>
    <definedName name="_xlnm.Print_Titles" localSheetId="0">'2027'!$4:$5</definedName>
  </definedNames>
  <calcPr calcId="152511"/>
</workbook>
</file>

<file path=xl/calcChain.xml><?xml version="1.0" encoding="utf-8"?>
<calcChain xmlns="http://schemas.openxmlformats.org/spreadsheetml/2006/main">
  <c r="D150" i="1" l="1"/>
  <c r="D145" i="1"/>
  <c r="D141" i="1"/>
  <c r="D124" i="1"/>
  <c r="D116" i="1"/>
  <c r="D114" i="1"/>
  <c r="D108" i="1"/>
  <c r="D103" i="1"/>
  <c r="D93" i="1"/>
  <c r="D72" i="1"/>
  <c r="D58" i="1"/>
  <c r="D56" i="1"/>
  <c r="D46" i="1"/>
  <c r="D42" i="1"/>
  <c r="D37" i="1"/>
  <c r="D30" i="1"/>
  <c r="D10" i="1"/>
  <c r="C54" i="1" l="1"/>
  <c r="E14" i="2"/>
  <c r="F14" i="2" s="1"/>
  <c r="I10" i="2"/>
  <c r="J10" i="2" s="1"/>
  <c r="F10" i="2"/>
  <c r="E10" i="2"/>
  <c r="I9" i="2"/>
  <c r="J9" i="2" s="1"/>
  <c r="E9" i="2"/>
  <c r="I8" i="2"/>
  <c r="J8" i="2" s="1"/>
  <c r="E8" i="2"/>
  <c r="F8" i="2" s="1"/>
  <c r="J7" i="2"/>
  <c r="I7" i="2"/>
  <c r="E7" i="2"/>
  <c r="F7" i="2" s="1"/>
  <c r="I6" i="2"/>
  <c r="J6" i="2" s="1"/>
  <c r="F6" i="2"/>
  <c r="E6" i="2"/>
  <c r="I5" i="2"/>
  <c r="I11" i="2" s="1"/>
  <c r="F5" i="2"/>
  <c r="F9" i="2" l="1"/>
  <c r="K9" i="2" s="1"/>
  <c r="K6" i="2"/>
  <c r="K10" i="2"/>
  <c r="K7" i="2"/>
  <c r="E11" i="2"/>
  <c r="J5" i="2"/>
  <c r="J11" i="2" s="1"/>
  <c r="K8" i="2"/>
  <c r="F11" i="2"/>
  <c r="F15" i="2" s="1"/>
  <c r="K5" i="2" l="1"/>
  <c r="K11" i="2"/>
  <c r="C145" i="1" l="1"/>
  <c r="B145" i="1"/>
  <c r="C139" i="1"/>
  <c r="C135" i="1"/>
  <c r="C124" i="1"/>
  <c r="C108" i="1"/>
  <c r="C103" i="1"/>
  <c r="C93" i="1"/>
  <c r="C72" i="1"/>
  <c r="C46" i="1"/>
  <c r="C42" i="1"/>
  <c r="C37" i="1"/>
  <c r="C19" i="1"/>
  <c r="C24" i="1" s="1"/>
  <c r="C10" i="1"/>
  <c r="B10" i="1"/>
  <c r="C28" i="1"/>
  <c r="C116" i="1" l="1"/>
  <c r="C141" i="1"/>
  <c r="C30" i="1"/>
  <c r="C56" i="1" s="1"/>
  <c r="C58" i="1" s="1"/>
  <c r="B54" i="1"/>
  <c r="B72" i="1"/>
  <c r="B93" i="1"/>
  <c r="B108" i="1"/>
  <c r="B103" i="1"/>
  <c r="B135" i="1"/>
  <c r="B46" i="1"/>
  <c r="C150" i="1" l="1"/>
  <c r="B116" i="1"/>
  <c r="B28" i="1"/>
  <c r="B124" i="1"/>
  <c r="B148" i="1"/>
  <c r="B139" i="1"/>
  <c r="B141" i="1" s="1"/>
  <c r="B19" i="1"/>
  <c r="B24" i="1" s="1"/>
  <c r="B42" i="1"/>
  <c r="B37" i="1"/>
  <c r="B30" i="1" l="1"/>
  <c r="B56" i="1" s="1"/>
  <c r="B58" i="1" s="1"/>
  <c r="B150" i="1"/>
</calcChain>
</file>

<file path=xl/sharedStrings.xml><?xml version="1.0" encoding="utf-8"?>
<sst xmlns="http://schemas.openxmlformats.org/spreadsheetml/2006/main" count="161" uniqueCount="159">
  <si>
    <t>Budget</t>
  </si>
  <si>
    <t>Income</t>
  </si>
  <si>
    <t xml:space="preserve">         Total 43410 Shared Revenues</t>
  </si>
  <si>
    <t xml:space="preserve">         43420 Fire Insurance Tax</t>
  </si>
  <si>
    <t xml:space="preserve">         43531 Gen. Transportation Aid</t>
  </si>
  <si>
    <t xml:space="preserve">         43650 MFL/County Forest Law from DNR</t>
  </si>
  <si>
    <t xml:space="preserve">      43700 County &amp; Local Governments</t>
  </si>
  <si>
    <t xml:space="preserve">         43781 County Timber Sales</t>
  </si>
  <si>
    <t xml:space="preserve">      Total 43700 County &amp; Local Governments</t>
  </si>
  <si>
    <t xml:space="preserve">      44200 Dog Licenses</t>
  </si>
  <si>
    <t xml:space="preserve">      44300 Building Permits</t>
  </si>
  <si>
    <t xml:space="preserve">      46310 Culvert Income</t>
  </si>
  <si>
    <t xml:space="preserve">      48110 Interest Income</t>
  </si>
  <si>
    <t xml:space="preserve">      48130 Interest on Special Charges</t>
  </si>
  <si>
    <t xml:space="preserve">      48200 Rent for Hall</t>
  </si>
  <si>
    <t xml:space="preserve">      48310 Miscellaneous Revenue</t>
  </si>
  <si>
    <t>Total Income</t>
  </si>
  <si>
    <t>Expenses</t>
  </si>
  <si>
    <t xml:space="preserve">   51000 General Government</t>
  </si>
  <si>
    <t xml:space="preserve">         51110 Town Chairman Salary</t>
  </si>
  <si>
    <t xml:space="preserve">         51112 Chairman-Meetings</t>
  </si>
  <si>
    <t xml:space="preserve">         51114 Chairman's Education Classes</t>
  </si>
  <si>
    <t xml:space="preserve">         51115 Chairman's Milage</t>
  </si>
  <si>
    <t xml:space="preserve">         51120 Supervisors Salaries</t>
  </si>
  <si>
    <t xml:space="preserve">         51122 Supervisors- Meetings</t>
  </si>
  <si>
    <t xml:space="preserve">         51123 Supervisors' Educational Classes</t>
  </si>
  <si>
    <t xml:space="preserve">         51125 Supervisors' Mileage</t>
  </si>
  <si>
    <t xml:space="preserve">         51130 WTA Dues</t>
  </si>
  <si>
    <t xml:space="preserve">      51400 General Administration</t>
  </si>
  <si>
    <t xml:space="preserve">         51410 Clerk's Salary</t>
  </si>
  <si>
    <t xml:space="preserve">         51411 Deputy Clerk wages</t>
  </si>
  <si>
    <t xml:space="preserve">         51412 FICA Match</t>
  </si>
  <si>
    <t xml:space="preserve">         51413 Clerks Election Pay</t>
  </si>
  <si>
    <t xml:space="preserve">         51415 Clerk - Meetings</t>
  </si>
  <si>
    <t xml:space="preserve">         51416 Deputy Clerk Meetings</t>
  </si>
  <si>
    <t xml:space="preserve">         51421 Deputy Clerk's Training/Education</t>
  </si>
  <si>
    <t xml:space="preserve">         51431 Deputy Clerk's Mileage</t>
  </si>
  <si>
    <t xml:space="preserve">         51445 Accounting Software</t>
  </si>
  <si>
    <t xml:space="preserve">         51450 Clerk's Expenses &amp; Supplies</t>
  </si>
  <si>
    <t xml:space="preserve">         51455 Office Equipment</t>
  </si>
  <si>
    <t xml:space="preserve">         51460 Notice Publication</t>
  </si>
  <si>
    <t xml:space="preserve">         51475 Website</t>
  </si>
  <si>
    <t xml:space="preserve">         51480 Election Machines and Expenses</t>
  </si>
  <si>
    <t xml:space="preserve">      Total 51400 General Administration</t>
  </si>
  <si>
    <t xml:space="preserve">      51500 Financial Administration</t>
  </si>
  <si>
    <t xml:space="preserve">         51505 Treasurer's Salary</t>
  </si>
  <si>
    <t xml:space="preserve">         51510 Treasurer's Meetings</t>
  </si>
  <si>
    <t xml:space="preserve">         51515 Treasurer's Education</t>
  </si>
  <si>
    <t xml:space="preserve">         51520 Treasurer's Mileage</t>
  </si>
  <si>
    <t xml:space="preserve">         51530 Tax Collection Software</t>
  </si>
  <si>
    <t xml:space="preserve">         51535 Assessor Cost</t>
  </si>
  <si>
    <t xml:space="preserve">         51540 Assessor's Software</t>
  </si>
  <si>
    <t xml:space="preserve">      Total 51500 Financial Administration</t>
  </si>
  <si>
    <t xml:space="preserve">      51600 General Building - Town Hall</t>
  </si>
  <si>
    <t xml:space="preserve">         51605 Town hall Supplies, Maint., Repairs, Cleaning</t>
  </si>
  <si>
    <t xml:space="preserve">         51610 Town Hall Utilities</t>
  </si>
  <si>
    <t xml:space="preserve">         51615 Telephone &amp; Internet</t>
  </si>
  <si>
    <t xml:space="preserve">      Total 51600 General Building - Town Hall</t>
  </si>
  <si>
    <t xml:space="preserve">      51900 Other General Government Exp</t>
  </si>
  <si>
    <t xml:space="preserve">         51932-01 Workmen's Comp</t>
  </si>
  <si>
    <t xml:space="preserve">         51938 Other Insurance - Town Hall</t>
  </si>
  <si>
    <t xml:space="preserve">         51938-01 Clerk &amp; Treasurer Bonds</t>
  </si>
  <si>
    <t xml:space="preserve">      Total 51900 Other General Government Exp</t>
  </si>
  <si>
    <t xml:space="preserve">   Total 51000 General Government</t>
  </si>
  <si>
    <t xml:space="preserve">   52000 Public Safety</t>
  </si>
  <si>
    <t xml:space="preserve">      52200 Fire Protection</t>
  </si>
  <si>
    <t xml:space="preserve">      52300 Ambulance</t>
  </si>
  <si>
    <t xml:space="preserve">      52601 House numbers</t>
  </si>
  <si>
    <t xml:space="preserve">      52900 Clark County Humane Society</t>
  </si>
  <si>
    <t xml:space="preserve">   Total 52000 Public Safety</t>
  </si>
  <si>
    <t xml:space="preserve">   53000 Public Works</t>
  </si>
  <si>
    <t xml:space="preserve">      53330 Road Maint-Other Towns</t>
  </si>
  <si>
    <t xml:space="preserve">      53600 Sanitation</t>
  </si>
  <si>
    <t xml:space="preserve">         53620 Garbage Collection/Disposal</t>
  </si>
  <si>
    <t xml:space="preserve">         53635 Recycling Collection/Disposal</t>
  </si>
  <si>
    <t xml:space="preserve">      Total 53600 Sanitation</t>
  </si>
  <si>
    <t xml:space="preserve">   Total 53000 Public Works</t>
  </si>
  <si>
    <t xml:space="preserve">   55000 Culture &amp; Recreation</t>
  </si>
  <si>
    <t xml:space="preserve">      55190 Pittsville Historical Society Donation</t>
  </si>
  <si>
    <t xml:space="preserve">   Total 55000 Culture &amp; Recreation</t>
  </si>
  <si>
    <t xml:space="preserve">   58100 Capital Outlay-Grader principal</t>
  </si>
  <si>
    <t>Total Expenses</t>
  </si>
  <si>
    <t>Town of Cary</t>
  </si>
  <si>
    <t xml:space="preserve"> 41000 Taxes</t>
  </si>
  <si>
    <t xml:space="preserve">    41110 General Property Taxes (levy)</t>
  </si>
  <si>
    <t>Total 41000 Taxes</t>
  </si>
  <si>
    <t>43000 INTERGOVERNMENTAL REVENUE</t>
  </si>
  <si>
    <t xml:space="preserve">        43410 Shared Revenues</t>
  </si>
  <si>
    <t xml:space="preserve">        43411 Shared Revenue Supplemental Aid</t>
  </si>
  <si>
    <t xml:space="preserve">        43412 Exempt Computer Aid</t>
  </si>
  <si>
    <t xml:space="preserve">        43413  Personal Property Aid (PPA)</t>
  </si>
  <si>
    <t>Total 43000 INTERGOVERNMENTAL REVENUE</t>
  </si>
  <si>
    <t>44000 LICENSE &amp; PERMITS</t>
  </si>
  <si>
    <t>Total 44000 LICENSE &amp; PERMITS</t>
  </si>
  <si>
    <t>46000 Public Charges for Services</t>
  </si>
  <si>
    <t xml:space="preserve"> 48000 MISCELLANEOUS REVENUE</t>
  </si>
  <si>
    <t xml:space="preserve">   43400 State Grants</t>
  </si>
  <si>
    <t xml:space="preserve">  Total 43400 State Grants</t>
  </si>
  <si>
    <t xml:space="preserve">      Total </t>
  </si>
  <si>
    <t xml:space="preserve">         51525 Treasurer Expenses stamps for tax bills</t>
  </si>
  <si>
    <t xml:space="preserve">      52200A Fire Insurance</t>
  </si>
  <si>
    <t xml:space="preserve">     44110 Liquor Licenses</t>
  </si>
  <si>
    <t xml:space="preserve">        43414 Personal Property Aid - Act 12</t>
  </si>
  <si>
    <t xml:space="preserve">      53130 Road Maint.-Extra workers wages</t>
  </si>
  <si>
    <t xml:space="preserve">      53200 Road Maintenance Expenses</t>
  </si>
  <si>
    <t xml:space="preserve">      53210 Dust Control</t>
  </si>
  <si>
    <t xml:space="preserve">      53120 Road Employee Mileage</t>
  </si>
  <si>
    <t xml:space="preserve">      53220 Road Signs</t>
  </si>
  <si>
    <t xml:space="preserve">         51932 Highway Ins for Bld &amp; Equip &amp; Employees</t>
  </si>
  <si>
    <t xml:space="preserve">         51420 Clerk - Education Training</t>
  </si>
  <si>
    <t xml:space="preserve">         51485 Election Education-Clerk &amp; Deputy Clerk</t>
  </si>
  <si>
    <t xml:space="preserve">         51478 WTA </t>
  </si>
  <si>
    <t xml:space="preserve">      53110 Road Employee Other Wages- mowing, driving</t>
  </si>
  <si>
    <t xml:space="preserve">   Total 58100 Cap Outlay-Grader principal</t>
  </si>
  <si>
    <t>Using Carryover</t>
  </si>
  <si>
    <t xml:space="preserve">      48307 Sale of Recycable Materials</t>
  </si>
  <si>
    <t xml:space="preserve">      Total 51100 Town Board Member Comp</t>
  </si>
  <si>
    <t xml:space="preserve">         51490 Election Poll Workers Wages &amp; Ed</t>
  </si>
  <si>
    <t>Total 48000 MISC REVENUE</t>
  </si>
  <si>
    <t>Total 47000 INTERGOVERNMENTAL CHARGES FOR SERVICES</t>
  </si>
  <si>
    <t xml:space="preserve">    41150 MFL</t>
  </si>
  <si>
    <t xml:space="preserve">      46420 Refuse &amp; Garbage Collection</t>
  </si>
  <si>
    <t>Total 46000 Public Charges for Serv</t>
  </si>
  <si>
    <t>47000 INTERGOVERNMENTAL CHARGES FOR SERV</t>
  </si>
  <si>
    <t xml:space="preserve">      47331 Income from Hiles for road work</t>
  </si>
  <si>
    <t xml:space="preserve">      51100 Town Board Member Comp</t>
  </si>
  <si>
    <t xml:space="preserve">     43530 Transp - WI Disaster Relief</t>
  </si>
  <si>
    <t xml:space="preserve">         51430 Clerk - mileage</t>
  </si>
  <si>
    <t xml:space="preserve">      53100 Road Maint Equip t Operator</t>
  </si>
  <si>
    <t>Salaires 2027</t>
  </si>
  <si>
    <t>Election</t>
  </si>
  <si>
    <t>Hours Or</t>
  </si>
  <si>
    <t>Pay 3</t>
  </si>
  <si>
    <t>Wages</t>
  </si>
  <si>
    <t>Wage</t>
  </si>
  <si>
    <t># of</t>
  </si>
  <si>
    <t>Cost of</t>
  </si>
  <si>
    <t xml:space="preserve">FICA for </t>
  </si>
  <si>
    <t>Employee</t>
  </si>
  <si>
    <t>Months</t>
  </si>
  <si>
    <t>Rate</t>
  </si>
  <si>
    <t>125/election</t>
  </si>
  <si>
    <t>per year</t>
  </si>
  <si>
    <t>FICA</t>
  </si>
  <si>
    <t>Meeting</t>
  </si>
  <si>
    <t>Meetings</t>
  </si>
  <si>
    <t>TOTAL</t>
  </si>
  <si>
    <t>Chair</t>
  </si>
  <si>
    <t>Super #1</t>
  </si>
  <si>
    <t>Super #2</t>
  </si>
  <si>
    <t>Clerk</t>
  </si>
  <si>
    <t>Deputy Clerk</t>
  </si>
  <si>
    <t>Treasurer</t>
  </si>
  <si>
    <t>.</t>
  </si>
  <si>
    <t>Tim</t>
  </si>
  <si>
    <t>Election Workers</t>
  </si>
  <si>
    <t>2027 Budget</t>
  </si>
  <si>
    <t xml:space="preserve">Percent 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</si>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</sst>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3" formatCode="_(* #,##0.00_);_(* \(#,##0.00\);_(* &quot;-&quot;??_);_(@_)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sz val="12"/>
      <color indexed="8"/>
      <name val="Calibri"/>
      <family val="2"/>
      <scheme val="minor"/>
    </font>
    <font>
      <u/>
      <sz val="12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 val="singleAccounting"/>
      <sz val="12"/>
      <name val="Arial"/>
      <family val="2"/>
    </font>
    <font>
      <u val="singleAccounting"/>
      <sz val="11"/>
      <name val="Arial"/>
      <family val="2"/>
    </font>
    <font>
      <b/>
      <i/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0">
    <xf numFmtId="0" fontId="0" fillId="0" borderId="0" xfId="0"/>
    <xf numFmtId="43" fontId="2" fillId="0" borderId="0" xfId="1" applyFont="1" applyFill="1" applyBorder="1" applyAlignment="1">
      <alignment horizontal="right"/>
    </xf>
    <xf numFmtId="43" fontId="3" fillId="0" borderId="0" xfId="1" applyFont="1"/>
    <xf numFmtId="1" fontId="4" fillId="0" borderId="0" xfId="1" applyNumberFormat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5" fillId="0" borderId="0" xfId="1" applyFont="1"/>
    <xf numFmtId="43" fontId="6" fillId="0" borderId="0" xfId="1" applyFont="1" applyFill="1" applyAlignment="1"/>
    <xf numFmtId="43" fontId="5" fillId="0" borderId="0" xfId="1" applyFont="1" applyFill="1" applyAlignment="1"/>
    <xf numFmtId="43" fontId="7" fillId="0" borderId="0" xfId="1" applyFont="1"/>
    <xf numFmtId="43" fontId="2" fillId="0" borderId="0" xfId="1" applyFont="1"/>
    <xf numFmtId="43" fontId="6" fillId="0" borderId="0" xfId="1" applyFont="1" applyFill="1" applyBorder="1" applyAlignment="1">
      <alignment horizontal="right"/>
    </xf>
    <xf numFmtId="43" fontId="8" fillId="0" borderId="0" xfId="1" applyFont="1"/>
    <xf numFmtId="43" fontId="9" fillId="0" borderId="0" xfId="1" applyFont="1"/>
    <xf numFmtId="43" fontId="4" fillId="0" borderId="0" xfId="1" applyFont="1"/>
    <xf numFmtId="43" fontId="6" fillId="0" borderId="0" xfId="1" applyFont="1" applyFill="1" applyAlignment="1">
      <alignment horizontal="right"/>
    </xf>
    <xf numFmtId="43" fontId="4" fillId="0" borderId="0" xfId="1" applyFont="1" applyFill="1" applyAlignment="1"/>
    <xf numFmtId="43" fontId="4" fillId="0" borderId="0" xfId="1" applyFont="1" applyFill="1" applyBorder="1" applyAlignment="1">
      <alignment horizontal="right"/>
    </xf>
    <xf numFmtId="0" fontId="10" fillId="0" borderId="0" xfId="0" applyFont="1"/>
    <xf numFmtId="43" fontId="10" fillId="0" borderId="0" xfId="1" applyFont="1"/>
    <xf numFmtId="0" fontId="10" fillId="0" borderId="0" xfId="0" applyFont="1" applyAlignment="1">
      <alignment horizontal="center"/>
    </xf>
    <xf numFmtId="43" fontId="10" fillId="0" borderId="0" xfId="1" applyFont="1" applyAlignment="1">
      <alignment horizontal="center"/>
    </xf>
    <xf numFmtId="0" fontId="11" fillId="0" borderId="1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3" fontId="10" fillId="0" borderId="0" xfId="0" applyNumberFormat="1" applyFont="1"/>
    <xf numFmtId="2" fontId="10" fillId="0" borderId="0" xfId="0" applyNumberFormat="1" applyFont="1"/>
    <xf numFmtId="6" fontId="10" fillId="0" borderId="0" xfId="0" applyNumberFormat="1" applyFont="1"/>
    <xf numFmtId="43" fontId="12" fillId="0" borderId="0" xfId="1" applyFont="1"/>
    <xf numFmtId="0" fontId="10" fillId="0" borderId="1" xfId="0" applyFont="1" applyBorder="1"/>
    <xf numFmtId="43" fontId="10" fillId="0" borderId="1" xfId="1" applyFont="1" applyBorder="1"/>
    <xf numFmtId="43" fontId="12" fillId="0" borderId="0" xfId="0" applyNumberFormat="1" applyFont="1"/>
    <xf numFmtId="43" fontId="13" fillId="0" borderId="0" xfId="1" applyFont="1"/>
    <xf numFmtId="43" fontId="14" fillId="0" borderId="0" xfId="1" applyFont="1" applyBorder="1"/>
    <xf numFmtId="43" fontId="4" fillId="0" borderId="0" xfId="1" applyFont="1" applyFill="1" applyAlignment="1">
      <alignment horizontal="right"/>
    </xf>
    <xf numFmtId="43" fontId="6" fillId="0" borderId="2" xfId="1" applyFont="1" applyFill="1" applyBorder="1" applyAlignment="1">
      <alignment horizontal="right"/>
    </xf>
    <xf numFmtId="43" fontId="4" fillId="0" borderId="0" xfId="1" applyFont="1" applyBorder="1" applyAlignment="1"/>
    <xf numFmtId="43" fontId="15" fillId="0" borderId="0" xfId="1" applyFont="1"/>
    <xf numFmtId="43" fontId="16" fillId="0" borderId="0" xfId="1" applyFont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43" fontId="4" fillId="0" borderId="0" xfId="1" applyFont="1" applyFill="1" applyAlignment="1">
      <alignment horizont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43" fontId="4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43" fontId="3" fillId="0" borderId="0" xfId="1" applyFont="1" applyFill="1" applyAlignment="1"/>
    <xf numFmtId="43" fontId="15" fillId="0" borderId="0" xfId="1" applyFont="1" applyAlignment="1"/>
    <xf numFmtId="43" fontId="3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43" fontId="16" fillId="0" borderId="0" xfId="1" applyFont="1" applyFill="1" applyBorder="1" applyAlignment="1"/>
    <xf numFmtId="0" fontId="6" fillId="0" borderId="0" xfId="0" applyFont="1" applyAlignment="1">
      <alignment horizontal="left"/>
    </xf>
    <xf numFmtId="0" fontId="8" fillId="0" borderId="0" xfId="0" applyFont="1"/>
    <xf numFmtId="43" fontId="5" fillId="0" borderId="0" xfId="1" applyFont="1" applyFill="1" applyBorder="1" applyAlignment="1"/>
    <xf numFmtId="0" fontId="5" fillId="0" borderId="0" xfId="0" applyFont="1" applyAlignment="1">
      <alignment horizontal="left" vertical="center"/>
    </xf>
    <xf numFmtId="43" fontId="5" fillId="0" borderId="1" xfId="1" applyFont="1" applyFill="1" applyBorder="1" applyAlignment="1"/>
    <xf numFmtId="0" fontId="7" fillId="0" borderId="0" xfId="0" applyFont="1" applyAlignment="1">
      <alignment horizontal="left"/>
    </xf>
    <xf numFmtId="43" fontId="7" fillId="0" borderId="0" xfId="1" applyFont="1" applyFill="1" applyAlignment="1"/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43" fontId="2" fillId="0" borderId="0" xfId="1" applyFont="1" applyFill="1" applyBorder="1" applyAlignment="1"/>
    <xf numFmtId="0" fontId="4" fillId="0" borderId="0" xfId="0" applyFont="1" applyAlignment="1">
      <alignment horizontal="left" wrapText="1"/>
    </xf>
    <xf numFmtId="0" fontId="9" fillId="0" borderId="0" xfId="0" applyFont="1"/>
    <xf numFmtId="0" fontId="17" fillId="0" borderId="0" xfId="0" applyFont="1" applyAlignment="1">
      <alignment horizontal="left"/>
    </xf>
    <xf numFmtId="43" fontId="17" fillId="0" borderId="0" xfId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9" fontId="5" fillId="0" borderId="0" xfId="0" applyNumberFormat="1" applyFont="1"/>
    <xf numFmtId="43" fontId="15" fillId="0" borderId="0" xfId="1" applyFont="1" applyFill="1" applyBorder="1" applyAlignment="1"/>
    <xf numFmtId="0" fontId="6" fillId="0" borderId="0" xfId="0" applyFont="1" applyAlignment="1">
      <alignment horizontal="left" wrapText="1"/>
    </xf>
    <xf numFmtId="43" fontId="15" fillId="0" borderId="0" xfId="1" applyFont="1" applyFill="1" applyAlignment="1"/>
    <xf numFmtId="43" fontId="3" fillId="0" borderId="0" xfId="1" quotePrefix="1" applyFont="1" applyFill="1" applyAlignment="1">
      <alignment horizontal="right"/>
    </xf>
    <xf numFmtId="0" fontId="4" fillId="0" borderId="0" xfId="0" applyFont="1"/>
    <xf numFmtId="43" fontId="9" fillId="0" borderId="0" xfId="1" applyFont="1" applyFill="1" applyAlignment="1"/>
    <xf numFmtId="0" fontId="6" fillId="0" borderId="0" xfId="0" applyFont="1"/>
    <xf numFmtId="43" fontId="3" fillId="0" borderId="0" xfId="1" applyFont="1" applyFill="1"/>
    <xf numFmtId="10" fontId="8" fillId="0" borderId="0" xfId="0" applyNumberFormat="1" applyFont="1"/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topLeftCell="A31" zoomScaleNormal="100" workbookViewId="0">
      <selection activeCell="F8" sqref="F8"/>
    </sheetView>
  </sheetViews>
  <sheetFormatPr defaultRowHeight="15" x14ac:dyDescent="0.2"/>
  <cols>
    <col min="1" max="1" width="43.140625" style="40" customWidth="1"/>
    <col min="2" max="2" width="17" style="77" customWidth="1"/>
    <col min="3" max="3" width="17.7109375" style="2" customWidth="1"/>
    <col min="4" max="4" width="15.140625" style="40" customWidth="1"/>
    <col min="5" max="5" width="9.140625" style="40"/>
    <col min="6" max="6" width="14.28515625" style="40" bestFit="1" customWidth="1"/>
    <col min="7" max="16384" width="9.140625" style="40"/>
  </cols>
  <sheetData>
    <row r="1" spans="1:6" ht="15.75" x14ac:dyDescent="0.25">
      <c r="A1" s="39" t="s">
        <v>82</v>
      </c>
      <c r="B1" s="39"/>
      <c r="C1" s="39"/>
      <c r="D1" s="39"/>
    </row>
    <row r="2" spans="1:6" ht="15.75" x14ac:dyDescent="0.25">
      <c r="A2" s="39" t="s">
        <v>156</v>
      </c>
      <c r="B2" s="39"/>
      <c r="C2" s="39"/>
      <c r="D2" s="39"/>
    </row>
    <row r="3" spans="1:6" ht="15.75" x14ac:dyDescent="0.25">
      <c r="A3" s="41"/>
      <c r="B3" s="42"/>
    </row>
    <row r="4" spans="1:6" ht="15.75" x14ac:dyDescent="0.25">
      <c r="B4" s="43">
        <v>2026</v>
      </c>
      <c r="C4" s="3">
        <v>2027</v>
      </c>
      <c r="D4" s="41" t="s">
        <v>157</v>
      </c>
    </row>
    <row r="5" spans="1:6" ht="15.75" x14ac:dyDescent="0.25">
      <c r="A5" s="44"/>
      <c r="B5" s="45" t="s">
        <v>0</v>
      </c>
      <c r="C5" s="4" t="s">
        <v>0</v>
      </c>
      <c r="D5" s="79" t="s">
        <v>158</v>
      </c>
      <c r="F5" s="2"/>
    </row>
    <row r="6" spans="1:6" ht="17.25" x14ac:dyDescent="0.35">
      <c r="A6" s="46" t="s">
        <v>1</v>
      </c>
      <c r="B6" s="47"/>
      <c r="F6" s="48"/>
    </row>
    <row r="7" spans="1:6" ht="15.75" x14ac:dyDescent="0.25">
      <c r="A7" s="46" t="s">
        <v>83</v>
      </c>
      <c r="B7" s="47"/>
      <c r="F7" s="49"/>
    </row>
    <row r="8" spans="1:6" s="51" customFormat="1" ht="14.25" x14ac:dyDescent="0.2">
      <c r="A8" s="50" t="s">
        <v>84</v>
      </c>
      <c r="B8" s="7">
        <v>111292</v>
      </c>
      <c r="C8" s="5">
        <v>113232</v>
      </c>
    </row>
    <row r="9" spans="1:6" s="51" customFormat="1" ht="16.5" x14ac:dyDescent="0.35">
      <c r="A9" s="50" t="s">
        <v>120</v>
      </c>
      <c r="B9" s="52">
        <v>54000</v>
      </c>
      <c r="C9" s="38">
        <v>55000</v>
      </c>
    </row>
    <row r="10" spans="1:6" s="54" customFormat="1" ht="18.75" x14ac:dyDescent="0.3">
      <c r="A10" s="53" t="s">
        <v>85</v>
      </c>
      <c r="B10" s="6">
        <f t="shared" ref="B10:C10" si="0">SUM(B8:B9)</f>
        <v>165292</v>
      </c>
      <c r="C10" s="6">
        <f t="shared" si="0"/>
        <v>168232</v>
      </c>
      <c r="D10" s="78">
        <f>(C10-B10)/B10</f>
        <v>1.7786704740701303E-2</v>
      </c>
    </row>
    <row r="11" spans="1:6" ht="15.75" x14ac:dyDescent="0.25">
      <c r="A11" s="46"/>
      <c r="B11" s="47"/>
    </row>
    <row r="12" spans="1:6" ht="15.75" x14ac:dyDescent="0.25">
      <c r="A12" s="46" t="s">
        <v>86</v>
      </c>
      <c r="B12" s="47"/>
    </row>
    <row r="13" spans="1:6" s="51" customFormat="1" ht="15.75" x14ac:dyDescent="0.25">
      <c r="A13" s="46" t="s">
        <v>96</v>
      </c>
      <c r="B13" s="7"/>
      <c r="C13" s="5"/>
    </row>
    <row r="14" spans="1:6" s="51" customFormat="1" ht="14.25" x14ac:dyDescent="0.2">
      <c r="A14" s="50" t="s">
        <v>87</v>
      </c>
      <c r="B14" s="7">
        <v>20928</v>
      </c>
      <c r="C14" s="5">
        <v>21367.1</v>
      </c>
    </row>
    <row r="15" spans="1:6" s="51" customFormat="1" ht="14.25" x14ac:dyDescent="0.2">
      <c r="A15" s="50" t="s">
        <v>88</v>
      </c>
      <c r="B15" s="7">
        <v>39006</v>
      </c>
      <c r="C15" s="5">
        <v>39824.730000000003</v>
      </c>
    </row>
    <row r="16" spans="1:6" s="51" customFormat="1" ht="14.25" x14ac:dyDescent="0.2">
      <c r="A16" s="50" t="s">
        <v>89</v>
      </c>
      <c r="B16" s="7">
        <v>2</v>
      </c>
      <c r="C16" s="5">
        <v>2.08</v>
      </c>
    </row>
    <row r="17" spans="1:4" s="51" customFormat="1" ht="14.25" x14ac:dyDescent="0.2">
      <c r="A17" s="50" t="s">
        <v>90</v>
      </c>
      <c r="B17" s="55">
        <v>324</v>
      </c>
      <c r="C17" s="5">
        <v>324.17</v>
      </c>
    </row>
    <row r="18" spans="1:4" s="51" customFormat="1" ht="16.5" x14ac:dyDescent="0.35">
      <c r="A18" s="56" t="s">
        <v>102</v>
      </c>
      <c r="B18" s="57"/>
      <c r="C18" s="38">
        <v>18.36</v>
      </c>
    </row>
    <row r="19" spans="1:4" s="51" customFormat="1" ht="14.25" x14ac:dyDescent="0.2">
      <c r="A19" s="50" t="s">
        <v>2</v>
      </c>
      <c r="B19" s="7">
        <f t="shared" ref="B19:C19" si="1">SUM(B14:B18)</f>
        <v>60260</v>
      </c>
      <c r="C19" s="7">
        <f t="shared" si="1"/>
        <v>61536.44</v>
      </c>
    </row>
    <row r="20" spans="1:4" s="60" customFormat="1" ht="14.25" x14ac:dyDescent="0.2">
      <c r="A20" s="58"/>
      <c r="B20" s="59"/>
      <c r="C20" s="8"/>
    </row>
    <row r="21" spans="1:4" s="51" customFormat="1" ht="14.25" x14ac:dyDescent="0.2">
      <c r="A21" s="50" t="s">
        <v>3</v>
      </c>
      <c r="B21" s="7">
        <v>2600</v>
      </c>
      <c r="C21" s="5">
        <v>3500</v>
      </c>
    </row>
    <row r="22" spans="1:4" s="51" customFormat="1" ht="14.25" x14ac:dyDescent="0.2">
      <c r="A22" s="50" t="s">
        <v>4</v>
      </c>
      <c r="B22" s="7">
        <v>98653</v>
      </c>
      <c r="C22" s="5">
        <v>101616.06</v>
      </c>
    </row>
    <row r="23" spans="1:4" s="51" customFormat="1" ht="16.5" x14ac:dyDescent="0.35">
      <c r="A23" s="50" t="s">
        <v>5</v>
      </c>
      <c r="B23" s="52">
        <v>2000</v>
      </c>
      <c r="C23" s="38">
        <v>2000</v>
      </c>
    </row>
    <row r="24" spans="1:4" s="51" customFormat="1" ht="15.75" x14ac:dyDescent="0.25">
      <c r="A24" s="46" t="s">
        <v>97</v>
      </c>
      <c r="B24" s="1">
        <f t="shared" ref="B24:C24" si="2">SUM(B19:B23)</f>
        <v>163513</v>
      </c>
      <c r="C24" s="1">
        <f t="shared" si="2"/>
        <v>168652.5</v>
      </c>
    </row>
    <row r="25" spans="1:4" s="51" customFormat="1" x14ac:dyDescent="0.25">
      <c r="A25" s="61"/>
      <c r="B25" s="7"/>
      <c r="C25" s="5"/>
    </row>
    <row r="26" spans="1:4" s="51" customFormat="1" x14ac:dyDescent="0.25">
      <c r="A26" s="61" t="s">
        <v>6</v>
      </c>
      <c r="B26" s="7"/>
      <c r="C26" s="5"/>
    </row>
    <row r="27" spans="1:4" s="51" customFormat="1" ht="16.5" x14ac:dyDescent="0.35">
      <c r="A27" s="50" t="s">
        <v>7</v>
      </c>
      <c r="B27" s="52">
        <v>0</v>
      </c>
      <c r="C27" s="38">
        <v>500</v>
      </c>
    </row>
    <row r="28" spans="1:4" s="62" customFormat="1" x14ac:dyDescent="0.25">
      <c r="A28" s="61" t="s">
        <v>8</v>
      </c>
      <c r="B28" s="1">
        <f>(B26)+(B27)</f>
        <v>0</v>
      </c>
      <c r="C28" s="1">
        <f>SUM(C27)</f>
        <v>500</v>
      </c>
    </row>
    <row r="29" spans="1:4" s="62" customFormat="1" x14ac:dyDescent="0.25">
      <c r="A29" s="61" t="s">
        <v>126</v>
      </c>
      <c r="B29" s="63"/>
      <c r="C29" s="9"/>
    </row>
    <row r="30" spans="1:4" s="65" customFormat="1" ht="32.25" x14ac:dyDescent="0.3">
      <c r="A30" s="64" t="s">
        <v>91</v>
      </c>
      <c r="B30" s="10">
        <f>SUM(B24+B28)</f>
        <v>163513</v>
      </c>
      <c r="C30" s="10">
        <f>SUM(C24+C28)</f>
        <v>169152.5</v>
      </c>
      <c r="D30" s="78">
        <f>(C30-B30)/B30</f>
        <v>3.4489612446716778E-2</v>
      </c>
    </row>
    <row r="31" spans="1:4" s="54" customFormat="1" ht="18.75" x14ac:dyDescent="0.3">
      <c r="A31" s="66"/>
      <c r="B31" s="67"/>
      <c r="C31" s="11"/>
    </row>
    <row r="32" spans="1:4" ht="15.75" x14ac:dyDescent="0.25">
      <c r="A32" s="46"/>
      <c r="B32" s="47"/>
    </row>
    <row r="33" spans="1:4" ht="15.75" x14ac:dyDescent="0.25">
      <c r="A33" s="46" t="s">
        <v>92</v>
      </c>
      <c r="B33" s="47"/>
    </row>
    <row r="34" spans="1:4" s="51" customFormat="1" ht="14.25" x14ac:dyDescent="0.2">
      <c r="A34" s="50" t="s">
        <v>9</v>
      </c>
      <c r="B34" s="7">
        <v>50</v>
      </c>
      <c r="C34" s="5">
        <v>20</v>
      </c>
    </row>
    <row r="35" spans="1:4" s="51" customFormat="1" ht="14.25" x14ac:dyDescent="0.2">
      <c r="A35" s="50" t="s">
        <v>101</v>
      </c>
      <c r="B35" s="7"/>
      <c r="C35" s="5">
        <v>400</v>
      </c>
    </row>
    <row r="36" spans="1:4" s="51" customFormat="1" ht="16.5" x14ac:dyDescent="0.35">
      <c r="A36" s="50" t="s">
        <v>10</v>
      </c>
      <c r="B36" s="52">
        <v>50</v>
      </c>
      <c r="C36" s="38">
        <v>50</v>
      </c>
    </row>
    <row r="37" spans="1:4" s="65" customFormat="1" ht="18.75" x14ac:dyDescent="0.3">
      <c r="A37" s="46" t="s">
        <v>93</v>
      </c>
      <c r="B37" s="6">
        <f t="shared" ref="B37:C37" si="3">SUM(B34:B36)</f>
        <v>100</v>
      </c>
      <c r="C37" s="6">
        <f t="shared" si="3"/>
        <v>470</v>
      </c>
      <c r="D37" s="78">
        <f>(C37-B37)/B37</f>
        <v>3.7</v>
      </c>
    </row>
    <row r="38" spans="1:4" ht="15.75" x14ac:dyDescent="0.25">
      <c r="A38" s="68"/>
      <c r="B38" s="15"/>
    </row>
    <row r="39" spans="1:4" ht="15.75" x14ac:dyDescent="0.25">
      <c r="A39" s="46" t="s">
        <v>94</v>
      </c>
      <c r="B39" s="47"/>
    </row>
    <row r="40" spans="1:4" s="51" customFormat="1" ht="14.25" x14ac:dyDescent="0.2">
      <c r="A40" s="50" t="s">
        <v>11</v>
      </c>
      <c r="B40" s="7">
        <v>0</v>
      </c>
      <c r="C40" s="5"/>
    </row>
    <row r="41" spans="1:4" s="51" customFormat="1" ht="16.5" x14ac:dyDescent="0.35">
      <c r="A41" s="50" t="s">
        <v>121</v>
      </c>
      <c r="B41" s="52">
        <v>24400</v>
      </c>
      <c r="C41" s="38">
        <v>25000</v>
      </c>
      <c r="D41" s="69"/>
    </row>
    <row r="42" spans="1:4" s="65" customFormat="1" ht="18.75" x14ac:dyDescent="0.3">
      <c r="A42" s="46" t="s">
        <v>122</v>
      </c>
      <c r="B42" s="14">
        <f>SUM(B40:B41)</f>
        <v>24400</v>
      </c>
      <c r="C42" s="14">
        <f>SUM(C40:C41)</f>
        <v>25000</v>
      </c>
      <c r="D42" s="78">
        <f>(C42-B42)/B42</f>
        <v>2.4590163934426229E-2</v>
      </c>
    </row>
    <row r="43" spans="1:4" ht="15.75" x14ac:dyDescent="0.25">
      <c r="A43" s="46"/>
      <c r="B43" s="47"/>
    </row>
    <row r="44" spans="1:4" ht="15.75" x14ac:dyDescent="0.25">
      <c r="A44" s="46" t="s">
        <v>123</v>
      </c>
      <c r="B44" s="47"/>
    </row>
    <row r="45" spans="1:4" ht="17.25" x14ac:dyDescent="0.35">
      <c r="A45" s="68" t="s">
        <v>124</v>
      </c>
      <c r="B45" s="70">
        <v>1500</v>
      </c>
      <c r="C45" s="37">
        <v>900</v>
      </c>
    </row>
    <row r="46" spans="1:4" s="65" customFormat="1" ht="54.75" x14ac:dyDescent="0.3">
      <c r="A46" s="71" t="s">
        <v>119</v>
      </c>
      <c r="B46" s="6">
        <f t="shared" ref="B46:C46" si="4">SUM(B45)</f>
        <v>1500</v>
      </c>
      <c r="C46" s="6">
        <f t="shared" si="4"/>
        <v>900</v>
      </c>
      <c r="D46" s="78">
        <f>(C46-B46)/B46</f>
        <v>-0.4</v>
      </c>
    </row>
    <row r="47" spans="1:4" ht="15.75" x14ac:dyDescent="0.25">
      <c r="A47" s="46"/>
      <c r="B47" s="47"/>
    </row>
    <row r="48" spans="1:4" ht="15.75" x14ac:dyDescent="0.25">
      <c r="A48" s="46" t="s">
        <v>95</v>
      </c>
      <c r="B48" s="47"/>
    </row>
    <row r="49" spans="1:4" x14ac:dyDescent="0.2">
      <c r="A49" s="68" t="s">
        <v>12</v>
      </c>
      <c r="B49" s="47">
        <v>150</v>
      </c>
      <c r="C49" s="2">
        <v>150</v>
      </c>
    </row>
    <row r="50" spans="1:4" x14ac:dyDescent="0.2">
      <c r="A50" s="68" t="s">
        <v>13</v>
      </c>
      <c r="B50" s="47">
        <v>20</v>
      </c>
      <c r="C50" s="2">
        <v>50</v>
      </c>
    </row>
    <row r="51" spans="1:4" x14ac:dyDescent="0.2">
      <c r="A51" s="68" t="s">
        <v>14</v>
      </c>
      <c r="B51" s="47">
        <v>50</v>
      </c>
      <c r="C51" s="2">
        <v>50</v>
      </c>
    </row>
    <row r="52" spans="1:4" x14ac:dyDescent="0.2">
      <c r="A52" s="68" t="s">
        <v>115</v>
      </c>
      <c r="B52" s="47"/>
    </row>
    <row r="53" spans="1:4" ht="17.25" x14ac:dyDescent="0.35">
      <c r="A53" s="68" t="s">
        <v>15</v>
      </c>
      <c r="B53" s="70">
        <v>50</v>
      </c>
      <c r="C53" s="37">
        <v>50</v>
      </c>
    </row>
    <row r="54" spans="1:4" s="65" customFormat="1" ht="18" x14ac:dyDescent="0.25">
      <c r="A54" s="53" t="s">
        <v>118</v>
      </c>
      <c r="B54" s="14">
        <f>((((B48)+(B49))+(B50))+(B51))+(B53)</f>
        <v>270</v>
      </c>
      <c r="C54" s="12">
        <f>SUM(C49:C53)</f>
        <v>300</v>
      </c>
    </row>
    <row r="55" spans="1:4" ht="15.75" x14ac:dyDescent="0.25">
      <c r="A55" s="46"/>
      <c r="B55" s="47"/>
    </row>
    <row r="56" spans="1:4" s="65" customFormat="1" ht="18.75" x14ac:dyDescent="0.3">
      <c r="A56" s="53" t="s">
        <v>16</v>
      </c>
      <c r="B56" s="14">
        <f t="shared" ref="B56:C56" si="5">B10+B30+B37+B42+B46+B54</f>
        <v>355075</v>
      </c>
      <c r="C56" s="14">
        <f t="shared" si="5"/>
        <v>364054.5</v>
      </c>
      <c r="D56" s="78">
        <f>(C56-B56)/B56</f>
        <v>2.5289023445750899E-2</v>
      </c>
    </row>
    <row r="57" spans="1:4" ht="17.25" x14ac:dyDescent="0.35">
      <c r="A57" s="68" t="s">
        <v>114</v>
      </c>
      <c r="B57" s="72">
        <v>20000</v>
      </c>
      <c r="C57" s="2">
        <v>0</v>
      </c>
    </row>
    <row r="58" spans="1:4" ht="18.75" x14ac:dyDescent="0.3">
      <c r="A58" s="46"/>
      <c r="B58" s="6">
        <f t="shared" ref="B58:C58" si="6">SUM(B56:B57)</f>
        <v>375075</v>
      </c>
      <c r="C58" s="6">
        <f t="shared" si="6"/>
        <v>364054.5</v>
      </c>
      <c r="D58" s="78">
        <f>(C58-B58)/B58</f>
        <v>-2.9382123575284944E-2</v>
      </c>
    </row>
    <row r="59" spans="1:4" ht="15.75" x14ac:dyDescent="0.25">
      <c r="A59" s="46"/>
      <c r="B59" s="47"/>
    </row>
    <row r="60" spans="1:4" ht="15.75" x14ac:dyDescent="0.25">
      <c r="A60" s="46" t="s">
        <v>17</v>
      </c>
      <c r="B60" s="47"/>
    </row>
    <row r="61" spans="1:4" ht="15.75" x14ac:dyDescent="0.25">
      <c r="A61" s="46" t="s">
        <v>18</v>
      </c>
      <c r="B61" s="47"/>
    </row>
    <row r="62" spans="1:4" ht="15.75" x14ac:dyDescent="0.25">
      <c r="A62" s="46" t="s">
        <v>125</v>
      </c>
      <c r="B62" s="47"/>
    </row>
    <row r="63" spans="1:4" x14ac:dyDescent="0.2">
      <c r="A63" s="68" t="s">
        <v>19</v>
      </c>
      <c r="B63" s="47">
        <v>5000</v>
      </c>
      <c r="C63" s="2">
        <v>5000</v>
      </c>
    </row>
    <row r="64" spans="1:4" x14ac:dyDescent="0.2">
      <c r="A64" s="68" t="s">
        <v>20</v>
      </c>
      <c r="B64" s="47">
        <v>936</v>
      </c>
      <c r="C64" s="2">
        <v>936</v>
      </c>
    </row>
    <row r="65" spans="1:4" x14ac:dyDescent="0.2">
      <c r="A65" s="68" t="s">
        <v>21</v>
      </c>
      <c r="B65" s="47">
        <v>600</v>
      </c>
      <c r="C65" s="2">
        <v>600</v>
      </c>
    </row>
    <row r="66" spans="1:4" x14ac:dyDescent="0.2">
      <c r="A66" s="68" t="s">
        <v>22</v>
      </c>
      <c r="B66" s="47">
        <v>300</v>
      </c>
      <c r="C66" s="2">
        <v>300</v>
      </c>
    </row>
    <row r="67" spans="1:4" x14ac:dyDescent="0.2">
      <c r="A67" s="68" t="s">
        <v>23</v>
      </c>
      <c r="B67" s="47">
        <v>3600</v>
      </c>
      <c r="C67" s="2">
        <v>3600</v>
      </c>
    </row>
    <row r="68" spans="1:4" x14ac:dyDescent="0.2">
      <c r="A68" s="68" t="s">
        <v>24</v>
      </c>
      <c r="B68" s="47">
        <v>2235</v>
      </c>
      <c r="C68" s="2">
        <v>1800</v>
      </c>
    </row>
    <row r="69" spans="1:4" x14ac:dyDescent="0.2">
      <c r="A69" s="68" t="s">
        <v>25</v>
      </c>
      <c r="B69" s="47">
        <v>800</v>
      </c>
      <c r="C69" s="2">
        <v>800</v>
      </c>
    </row>
    <row r="70" spans="1:4" x14ac:dyDescent="0.2">
      <c r="A70" s="68" t="s">
        <v>26</v>
      </c>
      <c r="B70" s="47">
        <v>500</v>
      </c>
      <c r="C70" s="2">
        <v>500</v>
      </c>
    </row>
    <row r="71" spans="1:4" ht="17.25" x14ac:dyDescent="0.35">
      <c r="A71" s="68" t="s">
        <v>27</v>
      </c>
      <c r="B71" s="70">
        <v>900</v>
      </c>
      <c r="C71" s="37">
        <v>1200</v>
      </c>
    </row>
    <row r="72" spans="1:4" ht="18.75" x14ac:dyDescent="0.3">
      <c r="A72" s="46" t="s">
        <v>116</v>
      </c>
      <c r="B72" s="15">
        <f t="shared" ref="B72:C72" si="7">SUM(B63:B71)</f>
        <v>14871</v>
      </c>
      <c r="C72" s="15">
        <f t="shared" si="7"/>
        <v>14736</v>
      </c>
      <c r="D72" s="78">
        <f>(C72-B72)/B72</f>
        <v>-9.0780714141617917E-3</v>
      </c>
    </row>
    <row r="73" spans="1:4" ht="15.75" x14ac:dyDescent="0.25">
      <c r="A73" s="46" t="s">
        <v>28</v>
      </c>
      <c r="B73" s="47"/>
    </row>
    <row r="74" spans="1:4" x14ac:dyDescent="0.2">
      <c r="A74" s="68" t="s">
        <v>29</v>
      </c>
      <c r="B74" s="47">
        <v>7000</v>
      </c>
      <c r="C74" s="2">
        <v>7000</v>
      </c>
    </row>
    <row r="75" spans="1:4" x14ac:dyDescent="0.2">
      <c r="A75" s="68" t="s">
        <v>30</v>
      </c>
      <c r="B75" s="47">
        <v>4320</v>
      </c>
      <c r="C75" s="2">
        <v>4320</v>
      </c>
    </row>
    <row r="76" spans="1:4" x14ac:dyDescent="0.2">
      <c r="A76" s="68" t="s">
        <v>31</v>
      </c>
      <c r="B76" s="47">
        <v>4022</v>
      </c>
      <c r="C76" s="2">
        <v>4000</v>
      </c>
    </row>
    <row r="77" spans="1:4" x14ac:dyDescent="0.2">
      <c r="A77" s="68" t="s">
        <v>32</v>
      </c>
      <c r="B77" s="47">
        <v>500</v>
      </c>
      <c r="C77" s="2">
        <v>500</v>
      </c>
    </row>
    <row r="78" spans="1:4" x14ac:dyDescent="0.2">
      <c r="A78" s="68" t="s">
        <v>33</v>
      </c>
      <c r="B78" s="47">
        <v>648</v>
      </c>
      <c r="C78" s="2">
        <v>575</v>
      </c>
    </row>
    <row r="79" spans="1:4" x14ac:dyDescent="0.2">
      <c r="A79" s="68" t="s">
        <v>34</v>
      </c>
      <c r="B79" s="47">
        <v>504</v>
      </c>
      <c r="C79" s="2">
        <v>575</v>
      </c>
    </row>
    <row r="80" spans="1:4" x14ac:dyDescent="0.2">
      <c r="A80" s="68" t="s">
        <v>109</v>
      </c>
      <c r="B80" s="47">
        <v>200</v>
      </c>
      <c r="C80" s="2">
        <v>200</v>
      </c>
    </row>
    <row r="81" spans="1:4" x14ac:dyDescent="0.2">
      <c r="A81" s="68" t="s">
        <v>35</v>
      </c>
      <c r="B81" s="47">
        <v>167</v>
      </c>
      <c r="C81" s="2">
        <v>200</v>
      </c>
    </row>
    <row r="82" spans="1:4" x14ac:dyDescent="0.2">
      <c r="A82" s="68" t="s">
        <v>127</v>
      </c>
      <c r="B82" s="47">
        <v>350</v>
      </c>
      <c r="C82" s="2">
        <v>200</v>
      </c>
    </row>
    <row r="83" spans="1:4" x14ac:dyDescent="0.2">
      <c r="A83" s="68" t="s">
        <v>36</v>
      </c>
      <c r="B83" s="47">
        <v>400</v>
      </c>
      <c r="C83" s="2">
        <v>550</v>
      </c>
    </row>
    <row r="84" spans="1:4" x14ac:dyDescent="0.2">
      <c r="A84" s="68" t="s">
        <v>37</v>
      </c>
      <c r="B84" s="47">
        <v>700</v>
      </c>
      <c r="C84" s="2">
        <v>1250</v>
      </c>
    </row>
    <row r="85" spans="1:4" x14ac:dyDescent="0.2">
      <c r="A85" s="68" t="s">
        <v>38</v>
      </c>
      <c r="B85" s="47">
        <v>625</v>
      </c>
      <c r="C85" s="2">
        <v>500</v>
      </c>
    </row>
    <row r="86" spans="1:4" x14ac:dyDescent="0.2">
      <c r="A86" s="68" t="s">
        <v>39</v>
      </c>
      <c r="B86" s="47">
        <v>500</v>
      </c>
      <c r="C86" s="2">
        <v>1300</v>
      </c>
    </row>
    <row r="87" spans="1:4" x14ac:dyDescent="0.2">
      <c r="A87" s="68" t="s">
        <v>40</v>
      </c>
      <c r="B87" s="47">
        <v>700</v>
      </c>
      <c r="C87" s="2">
        <v>800</v>
      </c>
    </row>
    <row r="88" spans="1:4" x14ac:dyDescent="0.2">
      <c r="A88" s="68" t="s">
        <v>41</v>
      </c>
      <c r="B88" s="47">
        <v>2500</v>
      </c>
      <c r="C88" s="2">
        <v>6500</v>
      </c>
    </row>
    <row r="89" spans="1:4" x14ac:dyDescent="0.2">
      <c r="A89" s="68" t="s">
        <v>111</v>
      </c>
      <c r="B89" s="47">
        <v>200</v>
      </c>
    </row>
    <row r="90" spans="1:4" x14ac:dyDescent="0.2">
      <c r="A90" s="68" t="s">
        <v>42</v>
      </c>
      <c r="B90" s="73">
        <v>500</v>
      </c>
      <c r="C90" s="2">
        <v>675</v>
      </c>
    </row>
    <row r="91" spans="1:4" x14ac:dyDescent="0.2">
      <c r="A91" s="68" t="s">
        <v>110</v>
      </c>
      <c r="B91" s="47">
        <v>200</v>
      </c>
      <c r="C91" s="2">
        <v>200</v>
      </c>
    </row>
    <row r="92" spans="1:4" ht="17.25" x14ac:dyDescent="0.35">
      <c r="A92" s="68" t="s">
        <v>117</v>
      </c>
      <c r="B92" s="72">
        <v>3000</v>
      </c>
      <c r="C92" s="37">
        <v>3000</v>
      </c>
    </row>
    <row r="93" spans="1:4" ht="18.75" x14ac:dyDescent="0.3">
      <c r="A93" s="46" t="s">
        <v>43</v>
      </c>
      <c r="B93" s="16">
        <f t="shared" ref="B93:C93" si="8">SUM(B74:B92)</f>
        <v>27036</v>
      </c>
      <c r="C93" s="16">
        <f t="shared" si="8"/>
        <v>32345</v>
      </c>
      <c r="D93" s="78">
        <f>(C93-B93)/B93</f>
        <v>0.19636780588844505</v>
      </c>
    </row>
    <row r="94" spans="1:4" ht="15.75" x14ac:dyDescent="0.25">
      <c r="A94" s="46" t="s">
        <v>44</v>
      </c>
      <c r="B94" s="47"/>
    </row>
    <row r="95" spans="1:4" x14ac:dyDescent="0.2">
      <c r="A95" s="68" t="s">
        <v>45</v>
      </c>
      <c r="B95" s="47">
        <v>4800</v>
      </c>
      <c r="C95" s="2">
        <v>4800</v>
      </c>
    </row>
    <row r="96" spans="1:4" x14ac:dyDescent="0.2">
      <c r="A96" s="68" t="s">
        <v>46</v>
      </c>
      <c r="B96" s="47">
        <v>504</v>
      </c>
      <c r="C96" s="2">
        <v>504</v>
      </c>
    </row>
    <row r="97" spans="1:4" x14ac:dyDescent="0.2">
      <c r="A97" s="68" t="s">
        <v>47</v>
      </c>
      <c r="B97" s="47">
        <v>267</v>
      </c>
      <c r="C97" s="2">
        <v>150</v>
      </c>
    </row>
    <row r="98" spans="1:4" x14ac:dyDescent="0.2">
      <c r="A98" s="68" t="s">
        <v>48</v>
      </c>
      <c r="B98" s="47">
        <v>40</v>
      </c>
      <c r="C98" s="2">
        <v>40</v>
      </c>
    </row>
    <row r="99" spans="1:4" x14ac:dyDescent="0.2">
      <c r="A99" s="68" t="s">
        <v>99</v>
      </c>
      <c r="B99" s="47">
        <v>700</v>
      </c>
      <c r="C99" s="2">
        <v>700</v>
      </c>
    </row>
    <row r="100" spans="1:4" x14ac:dyDescent="0.2">
      <c r="A100" s="68" t="s">
        <v>49</v>
      </c>
      <c r="B100" s="47">
        <v>700</v>
      </c>
      <c r="C100" s="2">
        <v>700</v>
      </c>
    </row>
    <row r="101" spans="1:4" x14ac:dyDescent="0.2">
      <c r="A101" s="68" t="s">
        <v>50</v>
      </c>
      <c r="B101" s="47">
        <v>7100</v>
      </c>
      <c r="C101" s="2">
        <v>7200</v>
      </c>
    </row>
    <row r="102" spans="1:4" ht="17.25" x14ac:dyDescent="0.35">
      <c r="A102" s="68" t="s">
        <v>51</v>
      </c>
      <c r="B102" s="70">
        <v>800</v>
      </c>
      <c r="C102" s="2">
        <v>450</v>
      </c>
    </row>
    <row r="103" spans="1:4" ht="18.75" x14ac:dyDescent="0.3">
      <c r="A103" s="46" t="s">
        <v>52</v>
      </c>
      <c r="B103" s="15">
        <f t="shared" ref="B103:C103" si="9">SUM(B95:B102)</f>
        <v>14911</v>
      </c>
      <c r="C103" s="15">
        <f t="shared" si="9"/>
        <v>14544</v>
      </c>
      <c r="D103" s="78">
        <f>(C103-B103)/B103</f>
        <v>-2.4612702032056871E-2</v>
      </c>
    </row>
    <row r="104" spans="1:4" ht="15.75" x14ac:dyDescent="0.25">
      <c r="A104" s="46" t="s">
        <v>53</v>
      </c>
      <c r="B104" s="47"/>
    </row>
    <row r="105" spans="1:4" x14ac:dyDescent="0.2">
      <c r="A105" s="50" t="s">
        <v>54</v>
      </c>
      <c r="B105" s="47">
        <v>3000</v>
      </c>
      <c r="C105" s="2">
        <v>2000</v>
      </c>
    </row>
    <row r="106" spans="1:4" x14ac:dyDescent="0.2">
      <c r="A106" s="68" t="s">
        <v>55</v>
      </c>
      <c r="B106" s="47">
        <v>625</v>
      </c>
      <c r="C106" s="2">
        <v>600</v>
      </c>
    </row>
    <row r="107" spans="1:4" ht="17.25" x14ac:dyDescent="0.35">
      <c r="A107" s="68" t="s">
        <v>56</v>
      </c>
      <c r="B107" s="72">
        <v>1100</v>
      </c>
      <c r="C107" s="37">
        <v>1248</v>
      </c>
    </row>
    <row r="108" spans="1:4" ht="18.75" x14ac:dyDescent="0.3">
      <c r="A108" s="46" t="s">
        <v>57</v>
      </c>
      <c r="B108" s="15">
        <f t="shared" ref="B108:C108" si="10">SUM(B105:B107)</f>
        <v>4725</v>
      </c>
      <c r="C108" s="15">
        <f t="shared" si="10"/>
        <v>3848</v>
      </c>
      <c r="D108" s="78">
        <f>(C108-B108)/B108</f>
        <v>-0.18560846560846561</v>
      </c>
    </row>
    <row r="109" spans="1:4" ht="15.75" x14ac:dyDescent="0.25">
      <c r="A109" s="46" t="s">
        <v>58</v>
      </c>
      <c r="B109" s="47"/>
    </row>
    <row r="110" spans="1:4" x14ac:dyDescent="0.2">
      <c r="A110" s="68" t="s">
        <v>108</v>
      </c>
      <c r="B110" s="47"/>
    </row>
    <row r="111" spans="1:4" x14ac:dyDescent="0.2">
      <c r="A111" s="68" t="s">
        <v>59</v>
      </c>
      <c r="B111" s="47"/>
    </row>
    <row r="112" spans="1:4" x14ac:dyDescent="0.2">
      <c r="A112" s="68" t="s">
        <v>60</v>
      </c>
      <c r="B112" s="47"/>
    </row>
    <row r="113" spans="1:4" ht="17.25" x14ac:dyDescent="0.35">
      <c r="A113" s="68" t="s">
        <v>61</v>
      </c>
      <c r="B113" s="70"/>
    </row>
    <row r="114" spans="1:4" ht="18.75" x14ac:dyDescent="0.3">
      <c r="A114" s="46" t="s">
        <v>62</v>
      </c>
      <c r="B114" s="15">
        <v>6800</v>
      </c>
      <c r="C114" s="13">
        <v>6800</v>
      </c>
      <c r="D114" s="78">
        <f>(C114-B114)/B114</f>
        <v>0</v>
      </c>
    </row>
    <row r="115" spans="1:4" ht="15.75" x14ac:dyDescent="0.25">
      <c r="A115" s="46"/>
      <c r="B115" s="47"/>
    </row>
    <row r="116" spans="1:4" s="74" customFormat="1" ht="18.75" x14ac:dyDescent="0.3">
      <c r="A116" s="46" t="s">
        <v>63</v>
      </c>
      <c r="B116" s="15">
        <f t="shared" ref="B116:C116" si="11">B72+B93+B103+B108+B114</f>
        <v>68343</v>
      </c>
      <c r="C116" s="15">
        <f t="shared" si="11"/>
        <v>72273</v>
      </c>
      <c r="D116" s="78">
        <f>(C116-B116)/B116</f>
        <v>5.7504060401211539E-2</v>
      </c>
    </row>
    <row r="117" spans="1:4" s="65" customFormat="1" ht="18" x14ac:dyDescent="0.25">
      <c r="A117" s="53"/>
      <c r="B117" s="75"/>
      <c r="C117" s="12"/>
    </row>
    <row r="118" spans="1:4" ht="15.75" x14ac:dyDescent="0.25">
      <c r="A118" s="46" t="s">
        <v>64</v>
      </c>
      <c r="B118" s="47"/>
    </row>
    <row r="119" spans="1:4" x14ac:dyDescent="0.2">
      <c r="A119" s="68" t="s">
        <v>65</v>
      </c>
      <c r="B119" s="47">
        <v>75111</v>
      </c>
      <c r="C119" s="2">
        <v>82565.87</v>
      </c>
    </row>
    <row r="120" spans="1:4" x14ac:dyDescent="0.2">
      <c r="A120" s="68" t="s">
        <v>100</v>
      </c>
      <c r="B120" s="47">
        <v>2600</v>
      </c>
      <c r="C120" s="2">
        <v>3500</v>
      </c>
    </row>
    <row r="121" spans="1:4" x14ac:dyDescent="0.2">
      <c r="A121" s="68" t="s">
        <v>66</v>
      </c>
      <c r="B121" s="47">
        <v>42921</v>
      </c>
      <c r="C121" s="2">
        <v>47180.5</v>
      </c>
    </row>
    <row r="122" spans="1:4" x14ac:dyDescent="0.2">
      <c r="A122" s="68" t="s">
        <v>67</v>
      </c>
      <c r="B122" s="47">
        <v>100</v>
      </c>
      <c r="C122" s="2">
        <v>0</v>
      </c>
    </row>
    <row r="123" spans="1:4" ht="17.25" x14ac:dyDescent="0.35">
      <c r="A123" s="68" t="s">
        <v>68</v>
      </c>
      <c r="B123" s="70">
        <v>100</v>
      </c>
      <c r="C123" s="37">
        <v>100</v>
      </c>
    </row>
    <row r="124" spans="1:4" ht="18.75" x14ac:dyDescent="0.3">
      <c r="A124" s="46" t="s">
        <v>69</v>
      </c>
      <c r="B124" s="15">
        <f t="shared" ref="B124:C124" si="12">SUM(B119:B123)</f>
        <v>120832</v>
      </c>
      <c r="C124" s="15">
        <f t="shared" si="12"/>
        <v>133346.37</v>
      </c>
      <c r="D124" s="78">
        <f>(C124-B124)/B124</f>
        <v>0.10356834282309318</v>
      </c>
    </row>
    <row r="125" spans="1:4" s="65" customFormat="1" ht="18" x14ac:dyDescent="0.25">
      <c r="A125" s="53"/>
      <c r="B125" s="75"/>
      <c r="C125" s="12"/>
    </row>
    <row r="126" spans="1:4" ht="15.75" x14ac:dyDescent="0.25">
      <c r="A126" s="46" t="s">
        <v>70</v>
      </c>
      <c r="B126" s="47"/>
    </row>
    <row r="127" spans="1:4" x14ac:dyDescent="0.2">
      <c r="A127" s="68" t="s">
        <v>128</v>
      </c>
      <c r="B127" s="47">
        <v>13000</v>
      </c>
      <c r="C127" s="2">
        <v>16000</v>
      </c>
    </row>
    <row r="128" spans="1:4" x14ac:dyDescent="0.2">
      <c r="A128" s="50" t="s">
        <v>112</v>
      </c>
      <c r="B128" s="47">
        <v>6000</v>
      </c>
      <c r="C128" s="2">
        <v>0</v>
      </c>
    </row>
    <row r="129" spans="1:6" x14ac:dyDescent="0.2">
      <c r="A129" s="68" t="s">
        <v>106</v>
      </c>
      <c r="B129" s="47">
        <v>500</v>
      </c>
      <c r="C129" s="2">
        <v>300</v>
      </c>
    </row>
    <row r="130" spans="1:6" x14ac:dyDescent="0.2">
      <c r="A130" s="68" t="s">
        <v>103</v>
      </c>
      <c r="B130" s="47">
        <v>600</v>
      </c>
      <c r="C130" s="2">
        <v>0</v>
      </c>
    </row>
    <row r="131" spans="1:6" x14ac:dyDescent="0.2">
      <c r="A131" s="68" t="s">
        <v>104</v>
      </c>
      <c r="B131" s="47">
        <v>120000</v>
      </c>
      <c r="C131" s="2">
        <v>90606.45</v>
      </c>
      <c r="D131" s="5"/>
    </row>
    <row r="132" spans="1:6" x14ac:dyDescent="0.2">
      <c r="A132" s="40" t="s">
        <v>105</v>
      </c>
      <c r="B132" s="47">
        <v>5000</v>
      </c>
      <c r="C132" s="2">
        <v>7500</v>
      </c>
    </row>
    <row r="133" spans="1:6" x14ac:dyDescent="0.2">
      <c r="A133" s="68" t="s">
        <v>107</v>
      </c>
      <c r="B133" s="47">
        <v>200</v>
      </c>
      <c r="C133" s="2">
        <v>200</v>
      </c>
    </row>
    <row r="134" spans="1:6" ht="17.25" x14ac:dyDescent="0.35">
      <c r="A134" s="68" t="s">
        <v>71</v>
      </c>
      <c r="B134" s="70">
        <v>400</v>
      </c>
      <c r="C134" s="37">
        <v>400</v>
      </c>
    </row>
    <row r="135" spans="1:6" ht="15.75" x14ac:dyDescent="0.25">
      <c r="A135" s="46" t="s">
        <v>98</v>
      </c>
      <c r="B135" s="34">
        <f t="shared" ref="B135:C135" si="13">SUM(B127:B134)</f>
        <v>145700</v>
      </c>
      <c r="C135" s="34">
        <f t="shared" si="13"/>
        <v>115006.45</v>
      </c>
    </row>
    <row r="136" spans="1:6" x14ac:dyDescent="0.2">
      <c r="A136" s="68" t="s">
        <v>72</v>
      </c>
      <c r="B136" s="47"/>
    </row>
    <row r="137" spans="1:6" x14ac:dyDescent="0.2">
      <c r="A137" s="68" t="s">
        <v>73</v>
      </c>
      <c r="B137" s="47">
        <v>25000</v>
      </c>
      <c r="C137" s="2">
        <v>27000</v>
      </c>
    </row>
    <row r="138" spans="1:6" ht="17.25" x14ac:dyDescent="0.35">
      <c r="A138" s="68" t="s">
        <v>74</v>
      </c>
      <c r="B138" s="70">
        <v>15000</v>
      </c>
      <c r="C138" s="37">
        <v>16228.68</v>
      </c>
    </row>
    <row r="139" spans="1:6" ht="15.75" x14ac:dyDescent="0.25">
      <c r="A139" s="46" t="s">
        <v>75</v>
      </c>
      <c r="B139" s="15">
        <f t="shared" ref="B139:C139" si="14">SUM(B137:B138)</f>
        <v>40000</v>
      </c>
      <c r="C139" s="15">
        <f t="shared" si="14"/>
        <v>43228.68</v>
      </c>
    </row>
    <row r="140" spans="1:6" ht="15.75" x14ac:dyDescent="0.25">
      <c r="A140" s="46"/>
      <c r="B140" s="47"/>
    </row>
    <row r="141" spans="1:6" s="65" customFormat="1" ht="18.75" x14ac:dyDescent="0.3">
      <c r="A141" s="53" t="s">
        <v>76</v>
      </c>
      <c r="B141" s="35">
        <f t="shared" ref="B141:C141" si="15">B135+B139</f>
        <v>185700</v>
      </c>
      <c r="C141" s="35">
        <f t="shared" si="15"/>
        <v>158235.13</v>
      </c>
      <c r="D141" s="78">
        <f>(C141-B141)/B141</f>
        <v>-0.14789913839526114</v>
      </c>
    </row>
    <row r="142" spans="1:6" s="65" customFormat="1" ht="18" x14ac:dyDescent="0.25">
      <c r="A142" s="53"/>
      <c r="B142" s="75"/>
      <c r="C142" s="12"/>
    </row>
    <row r="143" spans="1:6" ht="15.75" x14ac:dyDescent="0.25">
      <c r="A143" s="46" t="s">
        <v>77</v>
      </c>
      <c r="B143" s="47"/>
      <c r="F143" s="68"/>
    </row>
    <row r="144" spans="1:6" ht="17.25" x14ac:dyDescent="0.35">
      <c r="A144" s="68" t="s">
        <v>78</v>
      </c>
      <c r="B144" s="70">
        <v>200</v>
      </c>
      <c r="C144" s="37">
        <v>200</v>
      </c>
    </row>
    <row r="145" spans="1:6" s="74" customFormat="1" ht="18.75" x14ac:dyDescent="0.3">
      <c r="A145" s="46" t="s">
        <v>79</v>
      </c>
      <c r="B145" s="36">
        <f t="shared" ref="B145:C145" si="16">SUM(B144)</f>
        <v>200</v>
      </c>
      <c r="C145" s="36">
        <f t="shared" si="16"/>
        <v>200</v>
      </c>
      <c r="D145" s="78">
        <f>(C145-B145)/B145</f>
        <v>0</v>
      </c>
    </row>
    <row r="146" spans="1:6" s="65" customFormat="1" ht="18" x14ac:dyDescent="0.25">
      <c r="A146" s="53"/>
      <c r="B146" s="75"/>
      <c r="C146" s="12"/>
    </row>
    <row r="147" spans="1:6" ht="17.25" x14ac:dyDescent="0.35">
      <c r="A147" s="46" t="s">
        <v>80</v>
      </c>
      <c r="B147" s="72">
        <v>0</v>
      </c>
      <c r="C147" s="2">
        <v>0</v>
      </c>
    </row>
    <row r="148" spans="1:6" s="76" customFormat="1" ht="31.5" x14ac:dyDescent="0.25">
      <c r="A148" s="64" t="s">
        <v>113</v>
      </c>
      <c r="B148" s="15">
        <f>SUM(B147:B147)</f>
        <v>0</v>
      </c>
      <c r="C148" s="13"/>
      <c r="D148" s="74"/>
      <c r="E148" s="74"/>
      <c r="F148" s="74"/>
    </row>
    <row r="149" spans="1:6" s="65" customFormat="1" ht="18" x14ac:dyDescent="0.25">
      <c r="A149" s="53"/>
      <c r="B149" s="75"/>
      <c r="C149" s="12"/>
    </row>
    <row r="150" spans="1:6" s="65" customFormat="1" ht="18.75" x14ac:dyDescent="0.3">
      <c r="A150" s="53" t="s">
        <v>81</v>
      </c>
      <c r="B150" s="14">
        <f t="shared" ref="B150:C150" si="17">(((((B116)+(B124))+(B141))+(B145))+(B153))+(B148)</f>
        <v>375075</v>
      </c>
      <c r="C150" s="14">
        <f t="shared" si="17"/>
        <v>364054.5</v>
      </c>
      <c r="D150" s="78">
        <f>(C150-B150)/B150</f>
        <v>-2.9382123575284944E-2</v>
      </c>
    </row>
    <row r="151" spans="1:6" ht="15.75" x14ac:dyDescent="0.25">
      <c r="A151" s="64"/>
    </row>
    <row r="153" spans="1:6" ht="15.75" x14ac:dyDescent="0.25">
      <c r="A153" s="64"/>
    </row>
  </sheetData>
  <mergeCells count="2">
    <mergeCell ref="A1:D1"/>
    <mergeCell ref="A2:D2"/>
  </mergeCells>
  <printOptions gridLines="1"/>
  <pageMargins left="0" right="0" top="0" bottom="0" header="0.3" footer="0.3"/>
  <pageSetup paperSize="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E9" sqref="E9"/>
    </sheetView>
  </sheetViews>
  <sheetFormatPr defaultRowHeight="15" x14ac:dyDescent="0.25"/>
  <cols>
    <col min="4" max="4" width="12.140625" customWidth="1"/>
    <col min="5" max="5" width="11.7109375" customWidth="1"/>
    <col min="6" max="6" width="11.28515625" customWidth="1"/>
    <col min="9" max="9" width="11.85546875" customWidth="1"/>
    <col min="11" max="11" width="11.28515625" customWidth="1"/>
  </cols>
  <sheetData>
    <row r="1" spans="1:11" ht="15.75" x14ac:dyDescent="0.25">
      <c r="A1" s="17" t="s">
        <v>129</v>
      </c>
      <c r="B1" s="17"/>
      <c r="C1" s="17"/>
      <c r="D1" s="17"/>
      <c r="E1" s="17"/>
      <c r="F1" s="17"/>
      <c r="G1" s="17"/>
      <c r="H1" s="17"/>
      <c r="I1" s="17"/>
      <c r="J1" s="18"/>
      <c r="K1" s="17"/>
    </row>
    <row r="2" spans="1:11" ht="15.75" x14ac:dyDescent="0.25">
      <c r="A2" s="17"/>
      <c r="B2" s="17"/>
      <c r="C2" s="17"/>
      <c r="D2" s="19" t="s">
        <v>130</v>
      </c>
      <c r="E2" s="18"/>
      <c r="F2" s="18"/>
      <c r="G2" s="17"/>
      <c r="H2" s="17"/>
      <c r="I2" s="17"/>
      <c r="J2" s="18"/>
      <c r="K2" s="17"/>
    </row>
    <row r="3" spans="1:11" ht="15.75" x14ac:dyDescent="0.25">
      <c r="A3" s="17"/>
      <c r="B3" s="19" t="s">
        <v>131</v>
      </c>
      <c r="C3" s="19"/>
      <c r="D3" s="19" t="s">
        <v>132</v>
      </c>
      <c r="E3" s="20" t="s">
        <v>133</v>
      </c>
      <c r="F3" s="20" t="s">
        <v>134</v>
      </c>
      <c r="G3" s="17"/>
      <c r="H3" s="19" t="s">
        <v>135</v>
      </c>
      <c r="I3" s="19" t="s">
        <v>136</v>
      </c>
      <c r="J3" s="20" t="s">
        <v>137</v>
      </c>
      <c r="K3" s="17"/>
    </row>
    <row r="4" spans="1:11" ht="15.75" x14ac:dyDescent="0.25">
      <c r="A4" s="21" t="s">
        <v>138</v>
      </c>
      <c r="B4" s="21" t="s">
        <v>139</v>
      </c>
      <c r="C4" s="21" t="s">
        <v>140</v>
      </c>
      <c r="D4" s="21" t="s">
        <v>141</v>
      </c>
      <c r="E4" s="22" t="s">
        <v>142</v>
      </c>
      <c r="F4" s="23" t="s">
        <v>143</v>
      </c>
      <c r="G4" s="24"/>
      <c r="H4" s="24" t="s">
        <v>144</v>
      </c>
      <c r="I4" s="24" t="s">
        <v>144</v>
      </c>
      <c r="J4" s="23" t="s">
        <v>145</v>
      </c>
      <c r="K4" s="24" t="s">
        <v>146</v>
      </c>
    </row>
    <row r="5" spans="1:11" ht="15.75" x14ac:dyDescent="0.25">
      <c r="A5" s="17" t="s">
        <v>147</v>
      </c>
      <c r="B5" s="17">
        <v>12</v>
      </c>
      <c r="C5" s="17">
        <v>416.67</v>
      </c>
      <c r="D5" s="17"/>
      <c r="E5" s="18">
        <v>5000</v>
      </c>
      <c r="F5" s="18">
        <f t="shared" ref="F5:F10" si="0">E5*7.65%</f>
        <v>382.5</v>
      </c>
      <c r="G5" s="25"/>
      <c r="H5" s="17">
        <v>26</v>
      </c>
      <c r="I5" s="17">
        <f t="shared" ref="I5:I10" si="1">H5*36</f>
        <v>936</v>
      </c>
      <c r="J5" s="18">
        <f t="shared" ref="J5:J10" si="2">I5*7.65%</f>
        <v>71.603999999999999</v>
      </c>
      <c r="K5" s="25">
        <f>E5+F5+I5+J5</f>
        <v>6390.1040000000003</v>
      </c>
    </row>
    <row r="6" spans="1:11" ht="15.75" x14ac:dyDescent="0.25">
      <c r="A6" s="17" t="s">
        <v>148</v>
      </c>
      <c r="B6" s="17">
        <v>12</v>
      </c>
      <c r="C6" s="17">
        <v>150</v>
      </c>
      <c r="D6" s="17"/>
      <c r="E6" s="18">
        <f>B6*C6</f>
        <v>1800</v>
      </c>
      <c r="F6" s="18">
        <f t="shared" si="0"/>
        <v>137.69999999999999</v>
      </c>
      <c r="G6" s="25"/>
      <c r="H6" s="17">
        <v>25</v>
      </c>
      <c r="I6" s="17">
        <f t="shared" si="1"/>
        <v>900</v>
      </c>
      <c r="J6" s="18">
        <f t="shared" si="2"/>
        <v>68.849999999999994</v>
      </c>
      <c r="K6" s="25">
        <f t="shared" ref="K6:K11" si="3">E6+F6+I6+J6</f>
        <v>2906.5499999999997</v>
      </c>
    </row>
    <row r="7" spans="1:11" ht="15.75" x14ac:dyDescent="0.25">
      <c r="A7" s="17" t="s">
        <v>149</v>
      </c>
      <c r="B7" s="17">
        <v>12</v>
      </c>
      <c r="C7" s="17">
        <v>150</v>
      </c>
      <c r="D7" s="17"/>
      <c r="E7" s="18">
        <f>B7*C7</f>
        <v>1800</v>
      </c>
      <c r="F7" s="18">
        <f t="shared" si="0"/>
        <v>137.69999999999999</v>
      </c>
      <c r="G7" s="25"/>
      <c r="H7" s="17">
        <v>25</v>
      </c>
      <c r="I7" s="17">
        <f t="shared" si="1"/>
        <v>900</v>
      </c>
      <c r="J7" s="18">
        <f t="shared" si="2"/>
        <v>68.849999999999994</v>
      </c>
      <c r="K7" s="25">
        <f t="shared" si="3"/>
        <v>2906.5499999999997</v>
      </c>
    </row>
    <row r="8" spans="1:11" ht="15.75" x14ac:dyDescent="0.25">
      <c r="A8" s="17" t="s">
        <v>150</v>
      </c>
      <c r="B8" s="17">
        <v>12</v>
      </c>
      <c r="C8" s="17">
        <v>583</v>
      </c>
      <c r="D8" s="17">
        <v>480</v>
      </c>
      <c r="E8" s="18">
        <f>B8*C8+D8</f>
        <v>7476</v>
      </c>
      <c r="F8" s="18">
        <f t="shared" si="0"/>
        <v>571.91399999999999</v>
      </c>
      <c r="G8" s="25"/>
      <c r="H8" s="17">
        <v>16</v>
      </c>
      <c r="I8" s="17">
        <f t="shared" si="1"/>
        <v>576</v>
      </c>
      <c r="J8" s="18">
        <f t="shared" si="2"/>
        <v>44.064</v>
      </c>
      <c r="K8" s="25">
        <f t="shared" si="3"/>
        <v>8667.978000000001</v>
      </c>
    </row>
    <row r="9" spans="1:11" ht="15.75" x14ac:dyDescent="0.25">
      <c r="A9" s="17" t="s">
        <v>151</v>
      </c>
      <c r="B9" s="17">
        <v>240</v>
      </c>
      <c r="C9" s="26">
        <v>18</v>
      </c>
      <c r="D9" s="27"/>
      <c r="E9" s="18">
        <f>B9*C9</f>
        <v>4320</v>
      </c>
      <c r="F9" s="18">
        <f t="shared" si="0"/>
        <v>330.48</v>
      </c>
      <c r="G9" s="25"/>
      <c r="H9" s="17">
        <v>16</v>
      </c>
      <c r="I9" s="17">
        <f t="shared" si="1"/>
        <v>576</v>
      </c>
      <c r="J9" s="18">
        <f t="shared" si="2"/>
        <v>44.064</v>
      </c>
      <c r="K9" s="25">
        <f t="shared" si="3"/>
        <v>5270.5439999999999</v>
      </c>
    </row>
    <row r="10" spans="1:11" ht="18" x14ac:dyDescent="0.4">
      <c r="A10" s="17" t="s">
        <v>152</v>
      </c>
      <c r="B10" s="17">
        <v>12</v>
      </c>
      <c r="C10" s="17">
        <v>400</v>
      </c>
      <c r="D10" s="17"/>
      <c r="E10" s="28">
        <f>B10*C10</f>
        <v>4800</v>
      </c>
      <c r="F10" s="28">
        <f t="shared" si="0"/>
        <v>367.2</v>
      </c>
      <c r="G10" s="25"/>
      <c r="H10" s="17">
        <v>14</v>
      </c>
      <c r="I10" s="29">
        <f t="shared" si="1"/>
        <v>504</v>
      </c>
      <c r="J10" s="30">
        <f t="shared" si="2"/>
        <v>38.555999999999997</v>
      </c>
      <c r="K10" s="31">
        <f t="shared" si="3"/>
        <v>5709.7559999999994</v>
      </c>
    </row>
    <row r="11" spans="1:11" ht="15.75" x14ac:dyDescent="0.25">
      <c r="A11" s="17"/>
      <c r="B11" s="17"/>
      <c r="C11" s="17"/>
      <c r="D11" s="17"/>
      <c r="E11" s="18">
        <f>SUM(E5:E10)</f>
        <v>25196</v>
      </c>
      <c r="F11" s="32">
        <f>SUM(F5:F10)</f>
        <v>1927.4940000000001</v>
      </c>
      <c r="G11" s="17"/>
      <c r="H11" s="17"/>
      <c r="I11" s="33">
        <f>SUM(I5:I10)</f>
        <v>4392</v>
      </c>
      <c r="J11" s="32">
        <f>SUM(J5:J10)</f>
        <v>335.988</v>
      </c>
      <c r="K11" s="25">
        <f t="shared" si="3"/>
        <v>31851.482</v>
      </c>
    </row>
    <row r="12" spans="1:11" ht="15.75" x14ac:dyDescent="0.25">
      <c r="A12" s="17"/>
      <c r="B12" s="17"/>
      <c r="C12" s="17"/>
      <c r="D12" s="17"/>
      <c r="E12" s="18"/>
      <c r="F12" s="18"/>
      <c r="G12" s="17"/>
      <c r="H12" s="17"/>
      <c r="I12" s="17" t="s">
        <v>153</v>
      </c>
      <c r="J12" s="18"/>
      <c r="K12" s="17"/>
    </row>
    <row r="13" spans="1:11" ht="15.75" x14ac:dyDescent="0.25">
      <c r="A13" s="17"/>
      <c r="B13" s="17"/>
      <c r="C13" s="17"/>
      <c r="D13" s="17"/>
      <c r="E13" s="18"/>
      <c r="F13" s="18"/>
      <c r="G13" s="17"/>
      <c r="H13" s="17"/>
      <c r="I13" s="17"/>
      <c r="J13" s="18"/>
      <c r="K13" s="17"/>
    </row>
    <row r="14" spans="1:11" ht="18" x14ac:dyDescent="0.4">
      <c r="A14" s="17" t="s">
        <v>154</v>
      </c>
      <c r="B14" s="17">
        <v>850</v>
      </c>
      <c r="C14" s="17">
        <v>26.5</v>
      </c>
      <c r="D14" s="17"/>
      <c r="E14" s="18">
        <f>B14*C14</f>
        <v>22525</v>
      </c>
      <c r="F14" s="28">
        <f>E14*7.65%</f>
        <v>1723.1624999999999</v>
      </c>
      <c r="G14" s="25"/>
      <c r="H14" s="17"/>
      <c r="I14" s="17"/>
      <c r="J14" s="18"/>
      <c r="K14" s="17"/>
    </row>
    <row r="15" spans="1:11" ht="15.75" x14ac:dyDescent="0.25">
      <c r="A15" s="17"/>
      <c r="B15" s="17"/>
      <c r="C15" s="17"/>
      <c r="D15" s="17"/>
      <c r="E15" s="18"/>
      <c r="F15" s="18">
        <f>SUM(F11:F14)</f>
        <v>3650.6565000000001</v>
      </c>
      <c r="G15" s="17"/>
      <c r="H15" s="17"/>
      <c r="I15" s="17"/>
      <c r="J15" s="18"/>
      <c r="K15" s="17"/>
    </row>
    <row r="16" spans="1:11" ht="15.75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</row>
    <row r="17" spans="1:11" ht="15.75" x14ac:dyDescent="0.25">
      <c r="A17" s="17" t="s">
        <v>155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2027</vt:lpstr>
      <vt:lpstr>wages</vt:lpstr>
      <vt:lpstr>'2027'!Print_Area</vt:lpstr>
      <vt:lpstr>'2027'!Print_Titles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Rucker Family</cp:lastModifiedBy>
  <cp:lastPrinted>2026-10-13T00:09:29Z</cp:lastPrinted>
  <dcterms:created xsi:type="dcterms:W3CDTF">2023-09-18T20:00:54Z</dcterms:created>
  <dcterms:modified xsi:type="dcterms:W3CDTF">2026-10-13T00:11:09Z</dcterms:modified>
</cp:coreProperties>
</file>